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50" windowHeight="9120" tabRatio="324" activeTab="0"/>
  </bookViews>
  <sheets>
    <sheet name="Financial-Statement Analysis" sheetId="1" r:id="rId1"/>
  </sheets>
  <definedNames>
    <definedName name="\m">'Financial-Statement Analysis'!#REF!</definedName>
    <definedName name="_1ST">'Financial-Statement Analysis'!$F$7:$F$22</definedName>
    <definedName name="_2D">'Financial-Statement Analysis'!$H$7:$H$22</definedName>
    <definedName name="_3D">'Financial-Statement Analysis'!$J$7:$J$22</definedName>
    <definedName name="_4TH">'Financial-Statement Analysis'!$L$7:$L$22</definedName>
    <definedName name="CURRENT">'Financial-Statement Analysis'!$D$7:$D$22</definedName>
    <definedName name="DATES">'Financial-Statement Analysis'!$D$4:$M$4</definedName>
    <definedName name="M">'Financial-Statement Analysis'!#REF!</definedName>
    <definedName name="PREV">'Financial-Statement Analysis'!#REF!</definedName>
    <definedName name="_xlnm.Print_Area" localSheetId="0">'Financial-Statement Analysis'!$A$1:$N$46</definedName>
    <definedName name="RIGHT">'Financial-Statement Analysis'!$F$4:$M$4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<sst xmlns="http://schemas.openxmlformats.org/spreadsheetml/2006/main" count="83" uniqueCount="52">
  <si>
    <t>FINANCIAL STATEMENT ANALYSIS</t>
  </si>
  <si>
    <t>Dates:</t>
  </si>
  <si>
    <t>Current</t>
  </si>
  <si>
    <t>1st Prior</t>
  </si>
  <si>
    <t>4th Prior</t>
  </si>
  <si>
    <t>BALANCE SHEET</t>
  </si>
  <si>
    <t>Current Assets</t>
  </si>
  <si>
    <t>Total Assets</t>
  </si>
  <si>
    <t>Current Liabilities</t>
  </si>
  <si>
    <t>INCOME STATEMENT</t>
  </si>
  <si>
    <t>Cost Of Goods Sold</t>
  </si>
  <si>
    <t>Interest Expense</t>
  </si>
  <si>
    <t>Depreciation</t>
  </si>
  <si>
    <t>Net Income + Depreciation</t>
  </si>
  <si>
    <t>LIQUIDITY</t>
  </si>
  <si>
    <t>Current Ratio =</t>
  </si>
  <si>
    <t>Quick Ratio =</t>
  </si>
  <si>
    <t>Net Working Capital =</t>
  </si>
  <si>
    <t>ACTIVITY</t>
  </si>
  <si>
    <t>Average Collection Period =</t>
  </si>
  <si>
    <t>Inventory Turnover  =</t>
  </si>
  <si>
    <t>X</t>
  </si>
  <si>
    <t>Total Asset Turnover  =</t>
  </si>
  <si>
    <t>$</t>
  </si>
  <si>
    <t>LEVERAGE</t>
  </si>
  <si>
    <t>Debt/Worth (X) =</t>
  </si>
  <si>
    <t>Times Interest Earned =</t>
  </si>
  <si>
    <t>Creditors Interest In The Firm =</t>
  </si>
  <si>
    <t>PROFITABILITY</t>
  </si>
  <si>
    <t>Gross Margin On Sales =</t>
  </si>
  <si>
    <t>Return On Equity =</t>
  </si>
  <si>
    <t>Return On Investment =</t>
  </si>
  <si>
    <t>Receivables Turnover =</t>
  </si>
  <si>
    <t>Earnings Before Interest &amp; Taxes</t>
  </si>
  <si>
    <t>Net Profit Margin =</t>
  </si>
  <si>
    <t>Net Income (Operating Income)</t>
  </si>
  <si>
    <t>Financial Leverage Multiplier =</t>
  </si>
  <si>
    <t>Total # of Shares</t>
  </si>
  <si>
    <t>Book-Value per Share =</t>
  </si>
  <si>
    <t>Shares</t>
  </si>
  <si>
    <t>Days</t>
  </si>
  <si>
    <t>Accounts Receivable / Debtors</t>
  </si>
  <si>
    <t>Inventory / Stock</t>
  </si>
  <si>
    <t>Shareholder's Equity</t>
  </si>
  <si>
    <t>Sales (Net of GST)</t>
  </si>
  <si>
    <t>Gross Profit</t>
  </si>
  <si>
    <t>Tax (If Available)</t>
  </si>
  <si>
    <t>Gross Profit Margin =</t>
  </si>
  <si>
    <t>2nd Prior</t>
  </si>
  <si>
    <t>3rd Prior</t>
  </si>
  <si>
    <t>COMPANY NAME</t>
  </si>
  <si>
    <t>Enter details into Yellow Boxes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</si>
</sst>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#,##0_);\(#,##0\)"/>
    <numFmt numFmtId="173" formatCode="0.0%"/>
    <numFmt numFmtId="174" formatCode="0.00_)"/>
    <numFmt numFmtId="175" formatCode="#,##0\ &quot;öS&quot;_);\(#,##0\ &quot;öS&quot;\)"/>
    <numFmt numFmtId="176" formatCode="#,##0.00_ ;\-#,##0.00\ "/>
  </numFmts>
  <fonts count="47">
    <font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10" fontId="4" fillId="0" borderId="10" xfId="0" applyNumberFormat="1" applyFont="1" applyBorder="1" applyAlignment="1" applyProtection="1">
      <alignment/>
      <protection/>
    </xf>
    <xf numFmtId="172" fontId="6" fillId="33" borderId="11" xfId="0" applyNumberFormat="1" applyFont="1" applyFill="1" applyBorder="1" applyAlignment="1" applyProtection="1">
      <alignment/>
      <protection locked="0"/>
    </xf>
    <xf numFmtId="172" fontId="6" fillId="33" borderId="12" xfId="0" applyNumberFormat="1" applyFont="1" applyFill="1" applyBorder="1" applyAlignment="1" applyProtection="1">
      <alignment/>
      <protection locked="0"/>
    </xf>
    <xf numFmtId="173" fontId="4" fillId="0" borderId="1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172" fontId="6" fillId="33" borderId="14" xfId="0" applyNumberFormat="1" applyFont="1" applyFill="1" applyBorder="1" applyAlignment="1" applyProtection="1">
      <alignment/>
      <protection locked="0"/>
    </xf>
    <xf numFmtId="173" fontId="4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0" fontId="4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172" fontId="6" fillId="33" borderId="16" xfId="0" applyNumberFormat="1" applyFont="1" applyFill="1" applyBorder="1" applyAlignment="1" applyProtection="1">
      <alignment/>
      <protection locked="0"/>
    </xf>
    <xf numFmtId="173" fontId="4" fillId="0" borderId="15" xfId="0" applyNumberFormat="1" applyFont="1" applyBorder="1" applyAlignment="1" applyProtection="1">
      <alignment/>
      <protection/>
    </xf>
    <xf numFmtId="172" fontId="4" fillId="0" borderId="10" xfId="0" applyNumberFormat="1" applyFont="1" applyBorder="1" applyAlignment="1" applyProtection="1">
      <alignment/>
      <protection/>
    </xf>
    <xf numFmtId="175" fontId="4" fillId="0" borderId="10" xfId="0" applyNumberFormat="1" applyFont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 horizontal="left"/>
      <protection/>
    </xf>
    <xf numFmtId="174" fontId="4" fillId="0" borderId="0" xfId="0" applyNumberFormat="1" applyFont="1" applyBorder="1" applyAlignment="1" applyProtection="1">
      <alignment/>
      <protection/>
    </xf>
    <xf numFmtId="172" fontId="6" fillId="33" borderId="17" xfId="0" applyNumberFormat="1" applyFont="1" applyFill="1" applyBorder="1" applyAlignment="1" applyProtection="1">
      <alignment/>
      <protection locked="0"/>
    </xf>
    <xf numFmtId="173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 horizontal="left"/>
      <protection/>
    </xf>
    <xf numFmtId="176" fontId="4" fillId="0" borderId="0" xfId="42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fill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fill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0" fontId="0" fillId="0" borderId="21" xfId="57" applyNumberFormat="1" applyFont="1" applyBorder="1" applyAlignment="1" applyProtection="1">
      <alignment/>
      <protection/>
    </xf>
    <xf numFmtId="10" fontId="4" fillId="0" borderId="0" xfId="57" applyNumberFormat="1" applyFont="1" applyBorder="1" applyAlignment="1" applyProtection="1">
      <alignment/>
      <protection/>
    </xf>
    <xf numFmtId="10" fontId="0" fillId="0" borderId="22" xfId="57" applyNumberFormat="1" applyFont="1" applyBorder="1" applyAlignment="1" applyProtection="1">
      <alignment/>
      <protection/>
    </xf>
    <xf numFmtId="10" fontId="0" fillId="0" borderId="0" xfId="57" applyNumberFormat="1" applyFont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45" fillId="35" borderId="25" xfId="0" applyFont="1" applyFill="1" applyBorder="1" applyAlignment="1" applyProtection="1" quotePrefix="1">
      <alignment horizontal="center"/>
      <protection/>
    </xf>
    <xf numFmtId="0" fontId="45" fillId="35" borderId="26" xfId="0" applyFont="1" applyFill="1" applyBorder="1" applyAlignment="1" applyProtection="1">
      <alignment horizontal="center"/>
      <protection/>
    </xf>
    <xf numFmtId="0" fontId="45" fillId="35" borderId="25" xfId="0" applyFont="1" applyFill="1" applyBorder="1" applyAlignment="1" applyProtection="1">
      <alignment horizontal="center"/>
      <protection/>
    </xf>
    <xf numFmtId="172" fontId="46" fillId="33" borderId="27" xfId="0" applyNumberFormat="1" applyFont="1" applyFill="1" applyBorder="1" applyAlignment="1" applyProtection="1">
      <alignment horizontal="left"/>
      <protection/>
    </xf>
    <xf numFmtId="172" fontId="3" fillId="33" borderId="28" xfId="0" applyNumberFormat="1" applyFont="1" applyFill="1" applyBorder="1" applyAlignment="1" applyProtection="1">
      <alignment horizontal="left"/>
      <protection/>
    </xf>
    <xf numFmtId="172" fontId="3" fillId="33" borderId="29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transitionEvaluation="1">
    <pageSetUpPr fitToPage="1"/>
  </sheetPr>
  <dimension ref="A1:N47"/>
  <sheetViews>
    <sheetView showGridLines="0" tabSelected="1" showOutlineSymbols="0" workbookViewId="0" topLeftCell="A1">
      <selection activeCell="D4" sqref="D4"/>
    </sheetView>
  </sheetViews>
  <sheetFormatPr defaultColWidth="9.7109375" defaultRowHeight="12.75"/>
  <cols>
    <col min="1" max="1" width="3.7109375" style="33" customWidth="1"/>
    <col min="2" max="2" width="24.28125" style="33" customWidth="1"/>
    <col min="3" max="3" width="5.7109375" style="33" customWidth="1"/>
    <col min="4" max="4" width="11.7109375" style="33" customWidth="1"/>
    <col min="5" max="5" width="6.7109375" style="33" customWidth="1"/>
    <col min="6" max="6" width="11.7109375" style="33" customWidth="1"/>
    <col min="7" max="7" width="7.8515625" style="33" customWidth="1"/>
    <col min="8" max="8" width="11.7109375" style="33" customWidth="1"/>
    <col min="9" max="9" width="8.28125" style="33" customWidth="1"/>
    <col min="10" max="10" width="11.7109375" style="33" customWidth="1"/>
    <col min="11" max="11" width="8.28125" style="33" customWidth="1"/>
    <col min="12" max="12" width="11.7109375" style="33" customWidth="1"/>
    <col min="13" max="13" width="8.28125" style="33" customWidth="1"/>
    <col min="14" max="14" width="2.7109375" style="33" customWidth="1"/>
    <col min="15" max="16384" width="9.7109375" style="33" customWidth="1"/>
  </cols>
  <sheetData>
    <row r="1" spans="1:14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s="35" customFormat="1" ht="20.25">
      <c r="A2" s="34"/>
      <c r="B2" s="62" t="s">
        <v>50</v>
      </c>
      <c r="C2" s="63"/>
      <c r="D2" s="63"/>
      <c r="E2" s="63"/>
      <c r="F2" s="64"/>
      <c r="H2" s="25" t="s">
        <v>0</v>
      </c>
      <c r="J2" s="36"/>
      <c r="K2" s="36"/>
      <c r="L2" s="36"/>
      <c r="M2" s="36"/>
      <c r="N2" s="37"/>
    </row>
    <row r="3" spans="1:14" ht="12.75">
      <c r="A3" s="38"/>
      <c r="B3" s="56" t="s">
        <v>51</v>
      </c>
      <c r="C3" s="57"/>
      <c r="D3" s="40"/>
      <c r="E3" s="39"/>
      <c r="F3" s="39"/>
      <c r="G3" s="39"/>
      <c r="H3" s="39"/>
      <c r="I3" s="39"/>
      <c r="J3" s="39"/>
      <c r="K3" s="39"/>
      <c r="L3" s="39"/>
      <c r="M3" s="39"/>
      <c r="N3" s="41"/>
    </row>
    <row r="4" spans="1:14" ht="12.75">
      <c r="A4" s="38"/>
      <c r="B4" s="42"/>
      <c r="C4" s="10" t="s">
        <v>1</v>
      </c>
      <c r="D4" s="58">
        <v>2009</v>
      </c>
      <c r="E4" s="43"/>
      <c r="F4" s="43">
        <f>D4-1</f>
        <v>2008</v>
      </c>
      <c r="G4" s="43"/>
      <c r="H4" s="43">
        <f>F4-1</f>
        <v>2007</v>
      </c>
      <c r="I4" s="43"/>
      <c r="J4" s="43">
        <f>H4-1</f>
        <v>2006</v>
      </c>
      <c r="K4" s="43"/>
      <c r="L4" s="43">
        <f>J4-1</f>
        <v>2005</v>
      </c>
      <c r="M4" s="43"/>
      <c r="N4" s="41"/>
    </row>
    <row r="5" spans="1:14" s="39" customFormat="1" ht="12.75">
      <c r="A5" s="38"/>
      <c r="B5" s="44"/>
      <c r="C5" s="43"/>
      <c r="D5" s="61" t="s">
        <v>2</v>
      </c>
      <c r="E5" s="60"/>
      <c r="F5" s="61" t="s">
        <v>3</v>
      </c>
      <c r="G5" s="60"/>
      <c r="H5" s="59" t="s">
        <v>48</v>
      </c>
      <c r="I5" s="60"/>
      <c r="J5" s="59" t="s">
        <v>49</v>
      </c>
      <c r="K5" s="60"/>
      <c r="L5" s="59" t="s">
        <v>4</v>
      </c>
      <c r="M5" s="60"/>
      <c r="N5" s="41"/>
    </row>
    <row r="6" spans="1:14" ht="12.75">
      <c r="A6" s="38"/>
      <c r="B6" s="26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41"/>
    </row>
    <row r="7" spans="1:14" ht="12.75">
      <c r="A7" s="38"/>
      <c r="B7" s="10" t="s">
        <v>41</v>
      </c>
      <c r="C7" s="42"/>
      <c r="D7" s="4">
        <v>546.8</v>
      </c>
      <c r="E7" s="21">
        <f aca="true" t="shared" si="0" ref="E7:E12">D7/D$10</f>
        <v>0.11328181648677205</v>
      </c>
      <c r="F7" s="4">
        <v>509.4</v>
      </c>
      <c r="G7" s="21">
        <f aca="true" t="shared" si="1" ref="G7:G12">F7/F$10</f>
        <v>0.16738408963953602</v>
      </c>
      <c r="H7" s="4">
        <v>478.9</v>
      </c>
      <c r="I7" s="21">
        <f aca="true" t="shared" si="2" ref="I7:I12">H7/H$10</f>
        <v>0.17006995987073403</v>
      </c>
      <c r="J7" s="4"/>
      <c r="K7" s="21" t="e">
        <f aca="true" t="shared" si="3" ref="K7:K12">J7/J$10</f>
        <v>#DIV/0!</v>
      </c>
      <c r="L7" s="4"/>
      <c r="M7" s="21" t="e">
        <f aca="true" t="shared" si="4" ref="M7:M12">L7/L$10</f>
        <v>#DIV/0!</v>
      </c>
      <c r="N7" s="41"/>
    </row>
    <row r="8" spans="1:14" ht="12.75">
      <c r="A8" s="38"/>
      <c r="B8" s="10" t="s">
        <v>42</v>
      </c>
      <c r="C8" s="42"/>
      <c r="D8" s="4">
        <v>406</v>
      </c>
      <c r="E8" s="21">
        <f t="shared" si="0"/>
        <v>0.08411195591373345</v>
      </c>
      <c r="F8" s="4">
        <v>385.5</v>
      </c>
      <c r="G8" s="21">
        <f t="shared" si="1"/>
        <v>0.12667170505701048</v>
      </c>
      <c r="H8" s="4">
        <v>354</v>
      </c>
      <c r="I8" s="21">
        <f t="shared" si="2"/>
        <v>0.12571469157285414</v>
      </c>
      <c r="J8" s="4"/>
      <c r="K8" s="21" t="e">
        <f t="shared" si="3"/>
        <v>#DIV/0!</v>
      </c>
      <c r="L8" s="4"/>
      <c r="M8" s="21" t="e">
        <f t="shared" si="4"/>
        <v>#DIV/0!</v>
      </c>
      <c r="N8" s="41"/>
    </row>
    <row r="9" spans="1:14" ht="12.75">
      <c r="A9" s="38"/>
      <c r="B9" s="10" t="s">
        <v>6</v>
      </c>
      <c r="C9" s="42"/>
      <c r="D9" s="4">
        <v>1316.6</v>
      </c>
      <c r="E9" s="21">
        <f t="shared" si="0"/>
        <v>0.2727630570345356</v>
      </c>
      <c r="F9" s="4">
        <v>1253.6</v>
      </c>
      <c r="G9" s="21">
        <f t="shared" si="1"/>
        <v>0.4119212696743666</v>
      </c>
      <c r="H9" s="4">
        <v>1067.6</v>
      </c>
      <c r="I9" s="21">
        <f t="shared" si="2"/>
        <v>0.3791327817038957</v>
      </c>
      <c r="J9" s="4"/>
      <c r="K9" s="21" t="e">
        <f t="shared" si="3"/>
        <v>#DIV/0!</v>
      </c>
      <c r="L9" s="4"/>
      <c r="M9" s="21" t="e">
        <f t="shared" si="4"/>
        <v>#DIV/0!</v>
      </c>
      <c r="N9" s="41"/>
    </row>
    <row r="10" spans="1:14" s="39" customFormat="1" ht="12.75">
      <c r="A10" s="38"/>
      <c r="B10" s="2" t="s">
        <v>7</v>
      </c>
      <c r="C10" s="45"/>
      <c r="D10" s="4">
        <v>4826.9</v>
      </c>
      <c r="E10" s="6">
        <f t="shared" si="0"/>
        <v>1</v>
      </c>
      <c r="F10" s="4">
        <v>3043.3</v>
      </c>
      <c r="G10" s="6">
        <f t="shared" si="1"/>
        <v>1</v>
      </c>
      <c r="H10" s="4">
        <v>2815.9</v>
      </c>
      <c r="I10" s="6">
        <f t="shared" si="2"/>
        <v>1</v>
      </c>
      <c r="J10" s="4"/>
      <c r="K10" s="6" t="e">
        <f t="shared" si="3"/>
        <v>#DIV/0!</v>
      </c>
      <c r="L10" s="4"/>
      <c r="M10" s="6" t="e">
        <f t="shared" si="4"/>
        <v>#DIV/0!</v>
      </c>
      <c r="N10" s="41"/>
    </row>
    <row r="11" spans="1:14" ht="12.75">
      <c r="A11" s="38"/>
      <c r="B11" s="10" t="s">
        <v>8</v>
      </c>
      <c r="C11" s="42"/>
      <c r="D11" s="5">
        <v>1812.9</v>
      </c>
      <c r="E11" s="21">
        <f t="shared" si="0"/>
        <v>0.3755826721083926</v>
      </c>
      <c r="F11" s="5">
        <v>1259.1</v>
      </c>
      <c r="G11" s="21">
        <f t="shared" si="1"/>
        <v>0.4137285183846482</v>
      </c>
      <c r="H11" s="5">
        <v>1105.1</v>
      </c>
      <c r="I11" s="21">
        <f t="shared" si="2"/>
        <v>0.3924500159806811</v>
      </c>
      <c r="J11" s="5"/>
      <c r="K11" s="21" t="e">
        <f t="shared" si="3"/>
        <v>#DIV/0!</v>
      </c>
      <c r="L11" s="5"/>
      <c r="M11" s="21" t="e">
        <f t="shared" si="4"/>
        <v>#DIV/0!</v>
      </c>
      <c r="N11" s="41"/>
    </row>
    <row r="12" spans="1:14" s="39" customFormat="1" ht="13.5" thickBot="1">
      <c r="A12" s="38"/>
      <c r="B12" s="7" t="s">
        <v>43</v>
      </c>
      <c r="C12" s="46"/>
      <c r="D12" s="8">
        <v>1128.8</v>
      </c>
      <c r="E12" s="9">
        <f t="shared" si="0"/>
        <v>0.23385609811680375</v>
      </c>
      <c r="F12" s="8">
        <v>445.8</v>
      </c>
      <c r="G12" s="9">
        <f t="shared" si="1"/>
        <v>0.14648572273518878</v>
      </c>
      <c r="H12" s="8">
        <v>551.1</v>
      </c>
      <c r="I12" s="9">
        <f t="shared" si="2"/>
        <v>0.1957100749316382</v>
      </c>
      <c r="J12" s="8"/>
      <c r="K12" s="9" t="e">
        <f t="shared" si="3"/>
        <v>#DIV/0!</v>
      </c>
      <c r="L12" s="8"/>
      <c r="M12" s="9" t="e">
        <f t="shared" si="4"/>
        <v>#DIV/0!</v>
      </c>
      <c r="N12" s="41"/>
    </row>
    <row r="13" spans="1:14" ht="12.75">
      <c r="A13" s="38"/>
      <c r="B13" s="26" t="s">
        <v>9</v>
      </c>
      <c r="C13" s="42"/>
      <c r="D13" s="47"/>
      <c r="E13" s="21"/>
      <c r="F13" s="47"/>
      <c r="G13" s="21"/>
      <c r="H13" s="47"/>
      <c r="I13" s="21"/>
      <c r="J13" s="47"/>
      <c r="K13" s="21"/>
      <c r="L13" s="47"/>
      <c r="M13" s="21"/>
      <c r="N13" s="41"/>
    </row>
    <row r="14" spans="1:14" ht="12.75">
      <c r="A14" s="38"/>
      <c r="B14" s="10" t="s">
        <v>44</v>
      </c>
      <c r="C14" s="42"/>
      <c r="D14" s="4">
        <v>6365.2</v>
      </c>
      <c r="E14" s="21">
        <f>D14/D14</f>
        <v>1</v>
      </c>
      <c r="F14" s="4">
        <v>5955</v>
      </c>
      <c r="G14" s="21">
        <f>F14/F14</f>
        <v>1</v>
      </c>
      <c r="H14" s="4">
        <v>5730.6</v>
      </c>
      <c r="I14" s="21">
        <f>H14/H14</f>
        <v>1</v>
      </c>
      <c r="J14" s="4"/>
      <c r="K14" s="21" t="e">
        <f>J14/J14</f>
        <v>#DIV/0!</v>
      </c>
      <c r="L14" s="4"/>
      <c r="M14" s="21" t="e">
        <f>L14/L14</f>
        <v>#DIV/0!</v>
      </c>
      <c r="N14" s="41"/>
    </row>
    <row r="15" spans="1:14" ht="12.75">
      <c r="A15" s="38"/>
      <c r="B15" s="10" t="s">
        <v>10</v>
      </c>
      <c r="C15" s="42"/>
      <c r="D15" s="4">
        <v>3381.5</v>
      </c>
      <c r="E15" s="21">
        <f aca="true" t="shared" si="5" ref="E15:E22">D15/D$14</f>
        <v>0.5312480361968203</v>
      </c>
      <c r="F15" s="4">
        <v>2926.2</v>
      </c>
      <c r="G15" s="21">
        <f aca="true" t="shared" si="6" ref="G15:G22">F15/F$14</f>
        <v>0.49138539042821155</v>
      </c>
      <c r="H15" s="4">
        <v>2870</v>
      </c>
      <c r="I15" s="21">
        <f aca="true" t="shared" si="7" ref="I15:I22">H15/H$14</f>
        <v>0.500820158447632</v>
      </c>
      <c r="J15" s="4"/>
      <c r="K15" s="21" t="e">
        <f aca="true" t="shared" si="8" ref="K15:K22">J15/J$14</f>
        <v>#DIV/0!</v>
      </c>
      <c r="L15" s="4"/>
      <c r="M15" s="21" t="e">
        <f aca="true" t="shared" si="9" ref="M15:M22">L15/L$14</f>
        <v>#DIV/0!</v>
      </c>
      <c r="N15" s="41"/>
    </row>
    <row r="16" spans="1:14" ht="12.75">
      <c r="A16" s="38"/>
      <c r="B16" s="10" t="s">
        <v>45</v>
      </c>
      <c r="C16" s="42"/>
      <c r="D16" s="4">
        <v>380.5</v>
      </c>
      <c r="E16" s="21"/>
      <c r="F16" s="4">
        <v>603.2</v>
      </c>
      <c r="G16" s="21"/>
      <c r="H16" s="4">
        <v>558.3</v>
      </c>
      <c r="I16" s="21"/>
      <c r="J16" s="4"/>
      <c r="K16" s="21"/>
      <c r="L16" s="4"/>
      <c r="M16" s="21"/>
      <c r="N16" s="41"/>
    </row>
    <row r="17" spans="1:14" ht="12.75">
      <c r="A17" s="38"/>
      <c r="B17" s="10" t="s">
        <v>11</v>
      </c>
      <c r="C17" s="42"/>
      <c r="D17" s="4">
        <v>110.7</v>
      </c>
      <c r="E17" s="21">
        <f t="shared" si="5"/>
        <v>0.017391440960221202</v>
      </c>
      <c r="F17" s="4">
        <v>89.7</v>
      </c>
      <c r="G17" s="21">
        <f t="shared" si="6"/>
        <v>0.015062972292191437</v>
      </c>
      <c r="H17" s="4">
        <v>55.1</v>
      </c>
      <c r="I17" s="21">
        <f t="shared" si="7"/>
        <v>0.00961504903500506</v>
      </c>
      <c r="J17" s="4"/>
      <c r="K17" s="21" t="e">
        <f t="shared" si="8"/>
        <v>#DIV/0!</v>
      </c>
      <c r="L17" s="4"/>
      <c r="M17" s="21" t="e">
        <f t="shared" si="9"/>
        <v>#DIV/0!</v>
      </c>
      <c r="N17" s="41"/>
    </row>
    <row r="18" spans="1:14" ht="12.75">
      <c r="A18" s="38"/>
      <c r="B18" s="28" t="s">
        <v>33</v>
      </c>
      <c r="C18" s="42"/>
      <c r="D18" s="22">
        <f>D20+D17+D22</f>
        <v>298.7</v>
      </c>
      <c r="E18" s="21">
        <f t="shared" si="5"/>
        <v>0.046927040784264434</v>
      </c>
      <c r="F18" s="22">
        <f>F20+F17+F22</f>
        <v>429.8</v>
      </c>
      <c r="G18" s="21">
        <f t="shared" si="6"/>
        <v>0.07217464315701091</v>
      </c>
      <c r="H18" s="22">
        <f>H20+H17+H22</f>
        <v>362.40000000000003</v>
      </c>
      <c r="I18" s="21">
        <f t="shared" si="7"/>
        <v>0.06323945136634908</v>
      </c>
      <c r="J18" s="22">
        <f>J20+J17+J22</f>
        <v>0</v>
      </c>
      <c r="K18" s="21" t="e">
        <f t="shared" si="8"/>
        <v>#DIV/0!</v>
      </c>
      <c r="L18" s="22">
        <f>L20+L17+L22</f>
        <v>0</v>
      </c>
      <c r="M18" s="21" t="e">
        <f t="shared" si="9"/>
        <v>#DIV/0!</v>
      </c>
      <c r="N18" s="41"/>
    </row>
    <row r="19" spans="1:14" ht="12.75">
      <c r="A19" s="38"/>
      <c r="B19" s="10" t="s">
        <v>12</v>
      </c>
      <c r="C19" s="42"/>
      <c r="D19" s="4"/>
      <c r="E19" s="21">
        <f t="shared" si="5"/>
        <v>0</v>
      </c>
      <c r="F19" s="4"/>
      <c r="G19" s="21">
        <f t="shared" si="6"/>
        <v>0</v>
      </c>
      <c r="H19" s="4"/>
      <c r="I19" s="21">
        <f t="shared" si="7"/>
        <v>0</v>
      </c>
      <c r="J19" s="4"/>
      <c r="K19" s="21" t="e">
        <f t="shared" si="8"/>
        <v>#DIV/0!</v>
      </c>
      <c r="L19" s="4"/>
      <c r="M19" s="21" t="e">
        <f t="shared" si="9"/>
        <v>#DIV/0!</v>
      </c>
      <c r="N19" s="41"/>
    </row>
    <row r="20" spans="1:14" ht="12.75">
      <c r="A20" s="38"/>
      <c r="B20" s="10" t="s">
        <v>35</v>
      </c>
      <c r="C20" s="42"/>
      <c r="D20" s="4">
        <v>188</v>
      </c>
      <c r="E20" s="21">
        <f t="shared" si="5"/>
        <v>0.029535599824043236</v>
      </c>
      <c r="F20" s="4">
        <v>340.1</v>
      </c>
      <c r="G20" s="21">
        <f t="shared" si="6"/>
        <v>0.05711167086481948</v>
      </c>
      <c r="H20" s="4">
        <v>307.3</v>
      </c>
      <c r="I20" s="21">
        <f t="shared" si="7"/>
        <v>0.05362440233134401</v>
      </c>
      <c r="J20" s="4"/>
      <c r="K20" s="21" t="e">
        <f t="shared" si="8"/>
        <v>#DIV/0!</v>
      </c>
      <c r="L20" s="4"/>
      <c r="M20" s="21" t="e">
        <f t="shared" si="9"/>
        <v>#DIV/0!</v>
      </c>
      <c r="N20" s="41"/>
    </row>
    <row r="21" spans="1:14" ht="12.75">
      <c r="A21" s="38"/>
      <c r="B21" s="28" t="s">
        <v>13</v>
      </c>
      <c r="C21" s="42"/>
      <c r="D21" s="22">
        <f>D20+D19</f>
        <v>188</v>
      </c>
      <c r="E21" s="21">
        <f t="shared" si="5"/>
        <v>0.029535599824043236</v>
      </c>
      <c r="F21" s="22">
        <f>F20+F19</f>
        <v>340.1</v>
      </c>
      <c r="G21" s="21">
        <f t="shared" si="6"/>
        <v>0.05711167086481948</v>
      </c>
      <c r="H21" s="22">
        <f>H20+H19</f>
        <v>307.3</v>
      </c>
      <c r="I21" s="21">
        <f t="shared" si="7"/>
        <v>0.05362440233134401</v>
      </c>
      <c r="J21" s="22">
        <f>J20+J19</f>
        <v>0</v>
      </c>
      <c r="K21" s="21" t="e">
        <f t="shared" si="8"/>
        <v>#DIV/0!</v>
      </c>
      <c r="L21" s="22">
        <f>L20+L19</f>
        <v>0</v>
      </c>
      <c r="M21" s="21" t="e">
        <f t="shared" si="9"/>
        <v>#DIV/0!</v>
      </c>
      <c r="N21" s="41"/>
    </row>
    <row r="22" spans="1:14" s="39" customFormat="1" ht="13.5" thickBot="1">
      <c r="A22" s="38"/>
      <c r="B22" s="10" t="s">
        <v>46</v>
      </c>
      <c r="C22" s="42"/>
      <c r="D22" s="20"/>
      <c r="E22" s="21">
        <f t="shared" si="5"/>
        <v>0</v>
      </c>
      <c r="F22" s="20"/>
      <c r="G22" s="21">
        <f t="shared" si="6"/>
        <v>0</v>
      </c>
      <c r="H22" s="20"/>
      <c r="I22" s="21">
        <f t="shared" si="7"/>
        <v>0</v>
      </c>
      <c r="J22" s="20"/>
      <c r="K22" s="21" t="e">
        <f t="shared" si="8"/>
        <v>#DIV/0!</v>
      </c>
      <c r="L22" s="20"/>
      <c r="M22" s="21" t="e">
        <f t="shared" si="9"/>
        <v>#DIV/0!</v>
      </c>
      <c r="N22" s="41"/>
    </row>
    <row r="23" spans="1:14" s="39" customFormat="1" ht="13.5" thickBot="1">
      <c r="A23" s="38"/>
      <c r="B23" s="12" t="s">
        <v>37</v>
      </c>
      <c r="C23" s="48"/>
      <c r="D23" s="13">
        <v>100</v>
      </c>
      <c r="E23" s="14" t="s">
        <v>39</v>
      </c>
      <c r="F23" s="13">
        <v>100</v>
      </c>
      <c r="G23" s="14" t="s">
        <v>39</v>
      </c>
      <c r="H23" s="13">
        <v>143.948</v>
      </c>
      <c r="I23" s="14" t="s">
        <v>39</v>
      </c>
      <c r="J23" s="13"/>
      <c r="K23" s="14" t="s">
        <v>39</v>
      </c>
      <c r="L23" s="13"/>
      <c r="M23" s="14" t="s">
        <v>39</v>
      </c>
      <c r="N23" s="41"/>
    </row>
    <row r="24" spans="1:14" ht="6" customHeight="1">
      <c r="A24" s="3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41"/>
    </row>
    <row r="25" spans="1:14" ht="12.75">
      <c r="A25" s="38"/>
      <c r="B25" s="26" t="s">
        <v>14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1"/>
    </row>
    <row r="26" spans="1:14" ht="12.75">
      <c r="A26" s="38"/>
      <c r="B26" s="10" t="s">
        <v>15</v>
      </c>
      <c r="C26" s="42"/>
      <c r="D26" s="19">
        <f>D9/D11</f>
        <v>0.7262397264052071</v>
      </c>
      <c r="E26" s="19"/>
      <c r="F26" s="19">
        <f>F9/F11</f>
        <v>0.9956318004924152</v>
      </c>
      <c r="G26" s="19"/>
      <c r="H26" s="19">
        <f>H9/H11</f>
        <v>0.9660664193285675</v>
      </c>
      <c r="I26" s="19"/>
      <c r="J26" s="19" t="e">
        <f>J9/J11</f>
        <v>#DIV/0!</v>
      </c>
      <c r="K26" s="19"/>
      <c r="L26" s="19" t="e">
        <f>L9/L11</f>
        <v>#DIV/0!</v>
      </c>
      <c r="M26" s="42"/>
      <c r="N26" s="41"/>
    </row>
    <row r="27" spans="1:14" ht="12.75">
      <c r="A27" s="38"/>
      <c r="B27" s="10" t="s">
        <v>16</v>
      </c>
      <c r="C27" s="42"/>
      <c r="D27" s="19">
        <f>(D9-D8)/D11</f>
        <v>0.5022891499806938</v>
      </c>
      <c r="E27" s="19"/>
      <c r="F27" s="19">
        <f>(F9-F8)/F11</f>
        <v>0.6894607259153364</v>
      </c>
      <c r="G27" s="19"/>
      <c r="H27" s="19">
        <f>(H9-H8)/H11</f>
        <v>0.6457334177902452</v>
      </c>
      <c r="I27" s="19"/>
      <c r="J27" s="19" t="e">
        <f>(J9-J8)/J11</f>
        <v>#DIV/0!</v>
      </c>
      <c r="K27" s="19"/>
      <c r="L27" s="19" t="e">
        <f>(L9-L8)/L11</f>
        <v>#DIV/0!</v>
      </c>
      <c r="M27" s="42"/>
      <c r="N27" s="41"/>
    </row>
    <row r="28" spans="1:14" s="39" customFormat="1" ht="12.75">
      <c r="A28" s="38"/>
      <c r="B28" s="2" t="s">
        <v>17</v>
      </c>
      <c r="C28" s="45"/>
      <c r="D28" s="15">
        <f>D9-D11</f>
        <v>-496.3000000000002</v>
      </c>
      <c r="E28" s="16"/>
      <c r="F28" s="15">
        <f>F9-F11</f>
        <v>-5.5</v>
      </c>
      <c r="G28" s="16"/>
      <c r="H28" s="15">
        <f>H9-H11</f>
        <v>-37.5</v>
      </c>
      <c r="I28" s="16"/>
      <c r="J28" s="15">
        <f>J9-J11</f>
        <v>0</v>
      </c>
      <c r="K28" s="16"/>
      <c r="L28" s="15">
        <f>L9-L11</f>
        <v>0</v>
      </c>
      <c r="M28" s="45"/>
      <c r="N28" s="41"/>
    </row>
    <row r="29" spans="1:14" ht="12.75">
      <c r="A29" s="38"/>
      <c r="B29" s="26" t="s">
        <v>18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1"/>
    </row>
    <row r="30" spans="1:14" ht="12.75">
      <c r="A30" s="38"/>
      <c r="B30" s="10" t="s">
        <v>19</v>
      </c>
      <c r="C30" s="42"/>
      <c r="D30" s="19">
        <f>D7/(D14/360)</f>
        <v>30.925658266825863</v>
      </c>
      <c r="E30" s="19" t="s">
        <v>40</v>
      </c>
      <c r="F30" s="19">
        <f>F7/(F14/360)</f>
        <v>30.794962216624683</v>
      </c>
      <c r="G30" s="19" t="s">
        <v>40</v>
      </c>
      <c r="H30" s="19">
        <f>H7/(H14/360)</f>
        <v>30.084807873521093</v>
      </c>
      <c r="I30" s="19" t="s">
        <v>40</v>
      </c>
      <c r="J30" s="19" t="e">
        <f>J7/(J14/360)</f>
        <v>#DIV/0!</v>
      </c>
      <c r="K30" s="19" t="s">
        <v>40</v>
      </c>
      <c r="L30" s="19" t="e">
        <f>L7/(L14/360)</f>
        <v>#DIV/0!</v>
      </c>
      <c r="M30" s="19" t="s">
        <v>40</v>
      </c>
      <c r="N30" s="41"/>
    </row>
    <row r="31" spans="1:14" ht="12.75">
      <c r="A31" s="38"/>
      <c r="B31" s="10" t="s">
        <v>32</v>
      </c>
      <c r="C31" s="42"/>
      <c r="D31" s="19">
        <f>D14/((D7+F7)/2)</f>
        <v>12.053020261314147</v>
      </c>
      <c r="E31" s="19"/>
      <c r="F31" s="19">
        <f>F14/((F7+H7)/2)</f>
        <v>12.050996660932915</v>
      </c>
      <c r="G31" s="19"/>
      <c r="H31" s="19">
        <f>H14/((H7+J7)/2)</f>
        <v>23.93234495719357</v>
      </c>
      <c r="I31" s="19"/>
      <c r="J31" s="19" t="e">
        <f>J14/((J7+L7)/2)</f>
        <v>#DIV/0!</v>
      </c>
      <c r="K31" s="19"/>
      <c r="L31" s="19" t="e">
        <f>L14/((L7+#REF!)/2)</f>
        <v>#REF!</v>
      </c>
      <c r="M31" s="42"/>
      <c r="N31" s="41"/>
    </row>
    <row r="32" spans="1:14" ht="12.75">
      <c r="A32" s="38"/>
      <c r="B32" s="10" t="s">
        <v>20</v>
      </c>
      <c r="C32" s="42"/>
      <c r="D32" s="19">
        <f>D15/((D8+F8)/2)</f>
        <v>8.544535691724574</v>
      </c>
      <c r="E32" s="23" t="s">
        <v>21</v>
      </c>
      <c r="F32" s="19">
        <f>F15/((F8+H8)/2)</f>
        <v>7.913995943204868</v>
      </c>
      <c r="G32" s="23" t="s">
        <v>21</v>
      </c>
      <c r="H32" s="19">
        <f>H15/((H8+J8)/2)</f>
        <v>16.214689265536723</v>
      </c>
      <c r="I32" s="23" t="s">
        <v>21</v>
      </c>
      <c r="J32" s="19" t="e">
        <f>J15/((J8+L8)/2)</f>
        <v>#DIV/0!</v>
      </c>
      <c r="K32" s="23" t="s">
        <v>21</v>
      </c>
      <c r="L32" s="19" t="e">
        <f>L15/((L8+#REF!)/2)</f>
        <v>#REF!</v>
      </c>
      <c r="M32" s="10" t="s">
        <v>21</v>
      </c>
      <c r="N32" s="41"/>
    </row>
    <row r="33" spans="1:14" s="39" customFormat="1" ht="12.75">
      <c r="A33" s="38"/>
      <c r="B33" s="2" t="s">
        <v>22</v>
      </c>
      <c r="C33" s="45"/>
      <c r="D33" s="17">
        <f>D14/D10</f>
        <v>1.318693157098759</v>
      </c>
      <c r="E33" s="18" t="s">
        <v>23</v>
      </c>
      <c r="F33" s="17">
        <f>F14/F10</f>
        <v>1.95675746722308</v>
      </c>
      <c r="G33" s="18" t="s">
        <v>23</v>
      </c>
      <c r="H33" s="17">
        <f>H14/H10</f>
        <v>2.0350864732412375</v>
      </c>
      <c r="I33" s="18" t="s">
        <v>23</v>
      </c>
      <c r="J33" s="17" t="e">
        <f>J14/J10</f>
        <v>#DIV/0!</v>
      </c>
      <c r="K33" s="18" t="s">
        <v>23</v>
      </c>
      <c r="L33" s="17" t="e">
        <f>L14/L10</f>
        <v>#DIV/0!</v>
      </c>
      <c r="M33" s="2" t="s">
        <v>23</v>
      </c>
      <c r="N33" s="41"/>
    </row>
    <row r="34" spans="1:14" ht="12.75">
      <c r="A34" s="38"/>
      <c r="B34" s="26" t="s">
        <v>24</v>
      </c>
      <c r="C34" s="42"/>
      <c r="D34" s="19"/>
      <c r="E34" s="19"/>
      <c r="F34" s="19"/>
      <c r="G34" s="19"/>
      <c r="H34" s="19"/>
      <c r="I34" s="19"/>
      <c r="J34" s="19"/>
      <c r="K34" s="19"/>
      <c r="L34" s="19"/>
      <c r="M34" s="42"/>
      <c r="N34" s="41"/>
    </row>
    <row r="35" spans="1:14" ht="12.75">
      <c r="A35" s="38"/>
      <c r="B35" s="10" t="s">
        <v>25</v>
      </c>
      <c r="C35" s="42"/>
      <c r="D35" s="19">
        <f>IF(D12&lt;=0,"       N/A",(D10-D12)/D12)</f>
        <v>3.2761339475549254</v>
      </c>
      <c r="E35" s="23" t="s">
        <v>21</v>
      </c>
      <c r="F35" s="19">
        <f>IF(F12&lt;=0,"       N/A",(F10-F12)/F12)</f>
        <v>5.826603858232391</v>
      </c>
      <c r="G35" s="23" t="s">
        <v>21</v>
      </c>
      <c r="H35" s="19">
        <f>IF(H12&lt;=0,"       N/A",(H10-H12)/H12)</f>
        <v>4.109598983850481</v>
      </c>
      <c r="I35" s="23" t="s">
        <v>21</v>
      </c>
      <c r="J35" s="19" t="str">
        <f>IF(J12&lt;=0,"       N/A",(J10-J12)/J12)</f>
        <v>       N/A</v>
      </c>
      <c r="K35" s="23" t="s">
        <v>21</v>
      </c>
      <c r="L35" s="19" t="str">
        <f>IF(L12&lt;=0,"       N/A",(L10-L12)/L12)</f>
        <v>       N/A</v>
      </c>
      <c r="M35" s="10" t="s">
        <v>21</v>
      </c>
      <c r="N35" s="41"/>
    </row>
    <row r="36" spans="1:14" ht="12.75">
      <c r="A36" s="38"/>
      <c r="B36" s="10" t="s">
        <v>36</v>
      </c>
      <c r="C36" s="42"/>
      <c r="D36" s="19">
        <f>D10/D12</f>
        <v>4.276133947554926</v>
      </c>
      <c r="E36" s="23" t="s">
        <v>21</v>
      </c>
      <c r="F36" s="19">
        <f>F10/F12</f>
        <v>6.826603858232391</v>
      </c>
      <c r="G36" s="23" t="s">
        <v>21</v>
      </c>
      <c r="H36" s="19">
        <f>H10/H12</f>
        <v>5.109598983850481</v>
      </c>
      <c r="I36" s="23" t="s">
        <v>21</v>
      </c>
      <c r="J36" s="19" t="e">
        <f>J10/J12</f>
        <v>#DIV/0!</v>
      </c>
      <c r="K36" s="23" t="s">
        <v>21</v>
      </c>
      <c r="L36" s="19" t="e">
        <f>L10/L12</f>
        <v>#DIV/0!</v>
      </c>
      <c r="M36" s="23" t="s">
        <v>21</v>
      </c>
      <c r="N36" s="41"/>
    </row>
    <row r="37" spans="1:14" ht="12.75">
      <c r="A37" s="38"/>
      <c r="B37" s="10" t="s">
        <v>26</v>
      </c>
      <c r="C37" s="42"/>
      <c r="D37" s="19">
        <f>IF(D18/D17&lt;=0,"       N/A",D18/D17)</f>
        <v>2.6982836495031615</v>
      </c>
      <c r="E37" s="23" t="s">
        <v>21</v>
      </c>
      <c r="F37" s="19">
        <f>IF(F18/F17&lt;=0,"       N/A",F18/F17)</f>
        <v>4.791527313266443</v>
      </c>
      <c r="G37" s="23" t="s">
        <v>21</v>
      </c>
      <c r="H37" s="19">
        <f>IF(H18/H17&lt;=0,"       N/A",H18/H17)</f>
        <v>6.577132486388385</v>
      </c>
      <c r="I37" s="23" t="s">
        <v>21</v>
      </c>
      <c r="J37" s="19" t="e">
        <f>IF(J18/J17&lt;=0,"       N/A",J18/J17)</f>
        <v>#DIV/0!</v>
      </c>
      <c r="K37" s="23" t="s">
        <v>21</v>
      </c>
      <c r="L37" s="19" t="e">
        <f>IF(L18/L17&lt;=0,"       N/A",L18/L17)</f>
        <v>#DIV/0!</v>
      </c>
      <c r="M37" s="10" t="s">
        <v>21</v>
      </c>
      <c r="N37" s="41"/>
    </row>
    <row r="38" spans="1:14" s="39" customFormat="1" ht="12.75">
      <c r="A38" s="38"/>
      <c r="B38" s="2" t="s">
        <v>27</v>
      </c>
      <c r="C38" s="45"/>
      <c r="D38" s="3">
        <f>(D10-D12)/D10</f>
        <v>0.7661439018831963</v>
      </c>
      <c r="E38" s="3"/>
      <c r="F38" s="3">
        <f>(F10-F12)/F10</f>
        <v>0.8535142772648112</v>
      </c>
      <c r="G38" s="3"/>
      <c r="H38" s="3">
        <f>(H10-H12)/H10</f>
        <v>0.8042899250683618</v>
      </c>
      <c r="I38" s="3"/>
      <c r="J38" s="3" t="e">
        <f>(J10-J12)/J10</f>
        <v>#DIV/0!</v>
      </c>
      <c r="K38" s="3"/>
      <c r="L38" s="3" t="e">
        <f>(L10-L12)/L10</f>
        <v>#DIV/0!</v>
      </c>
      <c r="M38" s="45"/>
      <c r="N38" s="41"/>
    </row>
    <row r="39" spans="1:14" ht="12.75">
      <c r="A39" s="38"/>
      <c r="B39" s="26" t="s">
        <v>28</v>
      </c>
      <c r="C39" s="42"/>
      <c r="D39" s="11"/>
      <c r="E39" s="11"/>
      <c r="F39" s="11"/>
      <c r="G39" s="11"/>
      <c r="H39" s="11"/>
      <c r="I39" s="11"/>
      <c r="J39" s="11"/>
      <c r="K39" s="11"/>
      <c r="L39" s="11"/>
      <c r="M39" s="42"/>
      <c r="N39" s="41"/>
    </row>
    <row r="40" spans="1:14" ht="12.75">
      <c r="A40" s="38"/>
      <c r="B40" s="10" t="s">
        <v>29</v>
      </c>
      <c r="C40" s="42"/>
      <c r="D40" s="11">
        <f>IF((D14-D15)/D14&lt;=0,"       N/A",(D14-D15)/D14)</f>
        <v>0.4687519638031798</v>
      </c>
      <c r="E40" s="11"/>
      <c r="F40" s="11">
        <f>IF((F14-F15)/F14&lt;=0,"       N/A",(F14-F15)/F14)</f>
        <v>0.5086146095717884</v>
      </c>
      <c r="G40" s="11"/>
      <c r="H40" s="11">
        <f>IF((H14-H15)/H14&lt;=0,"       N/A",(H14-H15)/H14)</f>
        <v>0.499179841552368</v>
      </c>
      <c r="I40" s="11"/>
      <c r="J40" s="11" t="e">
        <f>IF((J14-J15)/J14&lt;=0,"       N/A",(J14-J15)/J14)</f>
        <v>#DIV/0!</v>
      </c>
      <c r="K40" s="11"/>
      <c r="L40" s="11" t="e">
        <f>IF((L14-L15)/L14&lt;=0,"       N/A",(L14-L15)/L14)</f>
        <v>#DIV/0!</v>
      </c>
      <c r="M40" s="42"/>
      <c r="N40" s="41"/>
    </row>
    <row r="41" spans="1:14" ht="12.75">
      <c r="A41" s="38"/>
      <c r="B41" s="10" t="s">
        <v>34</v>
      </c>
      <c r="C41" s="42"/>
      <c r="D41" s="11">
        <f>IF(D20/D14&lt;=0,"       N/A",D20/D14)</f>
        <v>0.029535599824043236</v>
      </c>
      <c r="E41" s="11"/>
      <c r="F41" s="11">
        <f>IF(F20/F14&lt;=0,"       N/A",F20/F14)</f>
        <v>0.05711167086481948</v>
      </c>
      <c r="G41" s="11"/>
      <c r="H41" s="11">
        <f>IF(H20/H14&lt;=0,"       N/A",H20/H14)</f>
        <v>0.05362440233134401</v>
      </c>
      <c r="I41" s="11"/>
      <c r="J41" s="11" t="e">
        <f>IF(J20/J14&lt;=0,"       N/A",J20/J14)</f>
        <v>#DIV/0!</v>
      </c>
      <c r="K41" s="11"/>
      <c r="L41" s="11" t="e">
        <f>IF(L20/L14&lt;=0,"       N/A",L20/L14)</f>
        <v>#DIV/0!</v>
      </c>
      <c r="M41" s="42"/>
      <c r="N41" s="41"/>
    </row>
    <row r="42" spans="1:14" s="52" customFormat="1" ht="12.75">
      <c r="A42" s="49"/>
      <c r="B42" s="50" t="s">
        <v>47</v>
      </c>
      <c r="C42" s="50"/>
      <c r="D42" s="50">
        <f>D16/D14</f>
        <v>0.059778168792810914</v>
      </c>
      <c r="E42" s="50"/>
      <c r="F42" s="50">
        <f>F16/F14</f>
        <v>0.10129303106633082</v>
      </c>
      <c r="G42" s="50"/>
      <c r="H42" s="50">
        <f>H16/H14</f>
        <v>0.09742435347084073</v>
      </c>
      <c r="I42" s="50"/>
      <c r="J42" s="50" t="e">
        <f>J16/J14</f>
        <v>#DIV/0!</v>
      </c>
      <c r="K42" s="50"/>
      <c r="L42" s="50" t="e">
        <f>L16/L14</f>
        <v>#DIV/0!</v>
      </c>
      <c r="M42" s="50"/>
      <c r="N42" s="51"/>
    </row>
    <row r="43" spans="1:14" ht="12.75">
      <c r="A43" s="38"/>
      <c r="B43" s="10" t="s">
        <v>30</v>
      </c>
      <c r="C43" s="42"/>
      <c r="D43" s="11">
        <f>IF(OR(D20/D12&lt;=0,D12&lt;0),"       N/A",D20/D12)</f>
        <v>0.16654854712969525</v>
      </c>
      <c r="E43" s="11"/>
      <c r="F43" s="11">
        <f>IF(OR(F20/F12&lt;=0,F12&lt;0),"       N/A",F20/F12)</f>
        <v>0.7628981606101392</v>
      </c>
      <c r="G43" s="11"/>
      <c r="H43" s="11">
        <f>IF(OR(H20/H12&lt;=0,H12&lt;0),"       N/A",H20/H12)</f>
        <v>0.5576120486300127</v>
      </c>
      <c r="I43" s="11"/>
      <c r="J43" s="11" t="e">
        <f>IF(OR(J20/J12&lt;=0,J12&lt;0),"       N/A",J20/J12)</f>
        <v>#DIV/0!</v>
      </c>
      <c r="K43" s="11"/>
      <c r="L43" s="11" t="e">
        <f>IF(OR(L20/L12&lt;=0,L12&lt;0),"       N/A",L20/L12)</f>
        <v>#DIV/0!</v>
      </c>
      <c r="M43" s="42"/>
      <c r="N43" s="41"/>
    </row>
    <row r="44" spans="1:14" s="39" customFormat="1" ht="12.75">
      <c r="A44" s="38"/>
      <c r="B44" s="10" t="s">
        <v>31</v>
      </c>
      <c r="C44" s="42"/>
      <c r="D44" s="11">
        <f>IF(OR(D20/D10&lt;=0,D20&lt;=0),"       N/A",D20/D10)</f>
        <v>0.03894839337877313</v>
      </c>
      <c r="E44" s="11"/>
      <c r="F44" s="11">
        <f>IF(OR(F20/F10&lt;=0,F20&lt;=0),"       N/A",F20/F10)</f>
        <v>0.11175368843032235</v>
      </c>
      <c r="G44" s="11"/>
      <c r="H44" s="11">
        <f>IF(OR(H20/H10&lt;=0,H20&lt;=0),"       N/A",H20/H10)</f>
        <v>0.10913029582016406</v>
      </c>
      <c r="I44" s="11"/>
      <c r="J44" s="11" t="e">
        <f>IF(OR(J20/J10&lt;=0,J20&lt;=0),"       N/A",J20/J10)</f>
        <v>#DIV/0!</v>
      </c>
      <c r="K44" s="11"/>
      <c r="L44" s="11" t="e">
        <f>IF(OR(L20/L10&lt;=0,L20&lt;=0),"       N/A",L20/L10)</f>
        <v>#DIV/0!</v>
      </c>
      <c r="M44" s="42"/>
      <c r="N44" s="41"/>
    </row>
    <row r="45" spans="1:14" s="39" customFormat="1" ht="12.75">
      <c r="A45" s="38"/>
      <c r="B45" s="10" t="s">
        <v>38</v>
      </c>
      <c r="C45" s="42"/>
      <c r="D45" s="24">
        <f>D12/D23</f>
        <v>11.288</v>
      </c>
      <c r="E45" s="11"/>
      <c r="F45" s="24">
        <f>F12/F23</f>
        <v>4.458</v>
      </c>
      <c r="G45" s="11"/>
      <c r="H45" s="24">
        <f>H12/H23</f>
        <v>3.8284658348848195</v>
      </c>
      <c r="I45" s="11"/>
      <c r="J45" s="24" t="e">
        <f>J12/J23</f>
        <v>#DIV/0!</v>
      </c>
      <c r="K45" s="11"/>
      <c r="L45" s="24" t="e">
        <f>L12/L23</f>
        <v>#DIV/0!</v>
      </c>
      <c r="M45" s="42"/>
      <c r="N45" s="41"/>
    </row>
    <row r="46" spans="1:14" s="55" customFormat="1" ht="12" thickBot="1">
      <c r="A46" s="53"/>
      <c r="B46" s="7"/>
      <c r="C46" s="7"/>
      <c r="D46" s="7"/>
      <c r="E46" s="46"/>
      <c r="F46" s="46"/>
      <c r="G46" s="46"/>
      <c r="H46" s="46"/>
      <c r="I46" s="46"/>
      <c r="J46" s="46"/>
      <c r="K46" s="46"/>
      <c r="L46" s="46"/>
      <c r="M46" s="46"/>
      <c r="N46" s="54"/>
    </row>
    <row r="47" ht="12.75">
      <c r="B47" s="1"/>
    </row>
  </sheetData>
  <sheetProtection password="D8B2" sheet="1" selectLockedCells="1"/>
  <mergeCells count="6">
    <mergeCell ref="L5:M5"/>
    <mergeCell ref="D5:E5"/>
    <mergeCell ref="F5:G5"/>
    <mergeCell ref="H5:I5"/>
    <mergeCell ref="J5:K5"/>
    <mergeCell ref="B2:F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G.H.E.M.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Financial-Statement Analysis</dc:title>
  <dc:subject/>
  <dc:creator>johnr</dc:creator>
  <cp:keywords/>
  <dc:description/>
  <cp:lastModifiedBy>johnr</cp:lastModifiedBy>
  <cp:lastPrinted>2009-04-13T04:57:21Z</cp:lastPrinted>
  <dcterms:created xsi:type="dcterms:W3CDTF">1997-11-02T16:31:38Z</dcterms:created>
  <dcterms:modified xsi:type="dcterms:W3CDTF">2009-04-13T06:29:23Z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genstand">
    <vt:lpwstr>Investment</vt:lpwstr>
  </property>
  <property fmtid="{D5CDD505-2E9C-101B-9397-08002B2CF9AE}" pid="3" name="Projekt">
    <vt:lpwstr>Börse-Investment</vt:lpwstr>
  </property>
  <property fmtid="{D5CDD505-2E9C-101B-9397-08002B2CF9AE}" pid="4" name="Status">
    <vt:lpwstr>laufende Ergänzung</vt:lpwstr>
  </property>
</Properties>
</file>